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2.Sınıf\"/>
    </mc:Choice>
  </mc:AlternateContent>
  <xr:revisionPtr revIDLastSave="0" documentId="8_{25897ECB-8C31-4983-9A57-5D0C3AE6E815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C53" i="2"/>
  <c r="C57" i="2" s="1"/>
  <c r="S57" i="2" l="1"/>
  <c r="K54" i="2"/>
  <c r="K57" i="2"/>
  <c r="AC57" i="2"/>
  <c r="Y57" i="2"/>
  <c r="U57" i="2"/>
  <c r="Q57" i="2"/>
  <c r="M57" i="2"/>
  <c r="E54" i="2"/>
  <c r="E57" i="2"/>
  <c r="AB57" i="2"/>
  <c r="X57" i="2"/>
  <c r="T57" i="2"/>
  <c r="P57" i="2"/>
  <c r="L54" i="2"/>
  <c r="L57" i="2"/>
  <c r="H54" i="2"/>
  <c r="H57" i="2"/>
  <c r="D54" i="2"/>
  <c r="D57" i="2"/>
  <c r="AA57" i="2"/>
  <c r="W57" i="2"/>
  <c r="AD57" i="2"/>
  <c r="Z57" i="2"/>
  <c r="V57" i="2"/>
  <c r="R57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<sst xmlns="http://schemas.openxmlformats.org/spreadsheetml/2006/main" count="74" uniqueCount="68">
  <si>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</si>
  <si>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</si>
  <si>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</si>
  <si>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</si>
  <si>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</si>
  <si>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</si>
  <si>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</si>
  <si>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</si>
  <si>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</si>
  <si>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</si>
  <si>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</si>
  <si>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</si>
  <si>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</si>
  <si>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</si>
  <si>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</si>
  <si>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</si>
  <si>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</si>
  <si>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</si>
  <si>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</si>
  <si>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</si>
  <si>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</si>
  <si>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</si>
  <si>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</si>
  <si>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</si>
  <si>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</si>
  <si>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</si>
  <si>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</si>
  <si>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</si>
  <si>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</si>
  <si>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</si>
  <si>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</si>
  <si>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</si>
  <si>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</si>
  <si>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</si>
  <si>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</si>
  <si>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</si>
  <si>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</si>
  <si>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</si>
  <si>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</si>
  <si>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</si>
  <si>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</si>
  <si>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</si>
  <si>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</si>
  <si>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</si>
  <si>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</si>
  <si>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</si>
  <si>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</si>
  <si>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</si>
  <si>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</si>
  <si>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</si>
  <si>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</si>
  <si>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</si>
  <si>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</si>
  <si>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</si>
  <si>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</si>
  <si>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</si>
  <si>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ve/veya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</si>
  <si>
    <t>Mü.2.A.5. İstiklâl Marşı’nı anlamına uygun söyler.</t>
  </si>
  <si>
    <t>Mü.2.A.4. Belirli gün ve haftalarla ilgili müzik etkinliklerine katılır.</t>
  </si>
  <si>
    <t>Mü.2.A.1. Ses ve nefes çalışmaları yapar.</t>
  </si>
  <si>
    <t>Mü.2.B.1. Doğada duyduğu sesleri, gürlük özelliklerine göre farklı ses kaynakları kullanarak canlandırır.</t>
  </si>
  <si>
    <t>Mü.2.B.2. Dağarcığındaki müzikleri anlamlarına uygun hız ve gürlükte söyler.</t>
  </si>
  <si>
    <t>Mü.2.B.5. Duyduğu ince ve kalın sesleri ayırt eder.</t>
  </si>
  <si>
    <t>Mü.2.A.3. Öğrendiği müzikleri birlikte seslendirir.</t>
  </si>
  <si>
    <t>Mü.2.B.4. Konuşmalarında uzun ve kısa heceleri ayırt eder</t>
  </si>
  <si>
    <t>Mü.2.B.3. Çevresinde kullanılan çalgıları tanır.</t>
  </si>
  <si>
    <t>Mü.2.A.2. Vücudunu ritim çalgısı gibi kullanır.</t>
  </si>
  <si>
    <t>2019-2020 Eğitim Öğretim Yılı
1.Dönem 
2.Sınıf Müzik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</si>
</sst>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5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workbookViewId="0">
      <selection activeCell="E3" sqref="E3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8" t="s">
        <v>54</v>
      </c>
      <c r="C1" s="99"/>
      <c r="D1" s="99"/>
      <c r="E1" s="99"/>
      <c r="F1" s="100"/>
    </row>
    <row r="2" spans="2:6" ht="30.75" customHeight="1" x14ac:dyDescent="0.3">
      <c r="B2" s="104" t="s">
        <v>48</v>
      </c>
      <c r="C2" s="105"/>
      <c r="D2" s="22" t="s">
        <v>45</v>
      </c>
      <c r="E2" s="22" t="s">
        <v>46</v>
      </c>
      <c r="F2" s="13"/>
    </row>
    <row r="3" spans="2:6" ht="30" customHeight="1" x14ac:dyDescent="0.3">
      <c r="B3" s="103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2.15</v>
      </c>
      <c r="F3" s="109" t="s">
        <v>67</v>
      </c>
    </row>
    <row r="4" spans="2:6" ht="30" customHeight="1" x14ac:dyDescent="0.3">
      <c r="B4" s="103"/>
      <c r="C4" s="63" t="s">
        <v>43</v>
      </c>
      <c r="D4" s="65" t="str">
        <f>HLOOKUP(VERİLER!E68,VERİLER!$C$56:$AF$58,3,0)</f>
        <v>Mü.2.A.3. Öğrendiği müzikleri birlikte seslendirir.</v>
      </c>
      <c r="E4" s="65" t="str">
        <f>HLOOKUP(VERİLER!E69,VERİLER!$C$56:$AF$58,3,0)</f>
        <v>Mü.2.B.1. Doğada duyduğu sesleri, gürlük özelliklerine göre farklı ses kaynakları kullanarak canlandırır.</v>
      </c>
      <c r="F4" s="110"/>
    </row>
    <row r="5" spans="2:6" ht="19.95" customHeight="1" x14ac:dyDescent="0.3">
      <c r="B5" s="115"/>
      <c r="C5" s="116"/>
      <c r="D5" s="116"/>
      <c r="E5" s="117"/>
      <c r="F5" s="110"/>
    </row>
    <row r="6" spans="2:6" ht="30" customHeight="1" x14ac:dyDescent="0.3">
      <c r="B6" s="103" t="s">
        <v>47</v>
      </c>
      <c r="C6" s="63" t="s">
        <v>42</v>
      </c>
      <c r="D6" s="64">
        <f>HLOOKUP(VERİLER!K68,VERİLER!$C$56:$AF$57,2,0)</f>
        <v>1.925</v>
      </c>
      <c r="E6" s="64">
        <f>HLOOKUP(VERİLER!K69,VERİLER!$C$56:$AF$57,2,0)</f>
        <v>1.95</v>
      </c>
      <c r="F6" s="110"/>
    </row>
    <row r="7" spans="2:6" ht="30" customHeight="1" x14ac:dyDescent="0.3">
      <c r="B7" s="103"/>
      <c r="C7" s="63" t="s">
        <v>43</v>
      </c>
      <c r="D7" s="65" t="str">
        <f>HLOOKUP(VERİLER!K68,VERİLER!$C$56:$AF$58,3,0)</f>
        <v>Mü.2.B.2. Dağarcığındaki müzikleri anlamlarına uygun hız ve gürlükte söyler.</v>
      </c>
      <c r="E7" s="65" t="str">
        <f>HLOOKUP(VERİLER!K69,VERİLER!$C$56:$AF$58,3,0)</f>
        <v>Mü.2.A.2. Vücudunu ritim çalgısı gibi kullanır.</v>
      </c>
      <c r="F7" s="111"/>
    </row>
    <row r="8" spans="2:6" ht="19.95" customHeight="1" x14ac:dyDescent="0.3">
      <c r="B8" s="106"/>
      <c r="C8" s="107"/>
      <c r="D8" s="107"/>
      <c r="E8" s="107"/>
      <c r="F8" s="108"/>
    </row>
    <row r="9" spans="2:6" ht="30" customHeight="1" x14ac:dyDescent="0.3">
      <c r="B9" s="103" t="s">
        <v>50</v>
      </c>
      <c r="C9" s="63" t="s">
        <v>42</v>
      </c>
      <c r="D9" s="64">
        <f>IFERROR(LARGE(VERİLER!AG3:AG52,1),0)</f>
        <v>2.8</v>
      </c>
      <c r="E9" s="64">
        <f>IFERROR(LARGE(VERİLER!AG3:AG52,2),0)</f>
        <v>2.7</v>
      </c>
      <c r="F9" s="112" t="s">
        <v>56</v>
      </c>
    </row>
    <row r="10" spans="2:6" ht="30" customHeight="1" x14ac:dyDescent="0.3">
      <c r="B10" s="103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13"/>
    </row>
    <row r="11" spans="2:6" ht="19.95" customHeight="1" x14ac:dyDescent="0.3">
      <c r="B11" s="66"/>
      <c r="C11" s="67"/>
      <c r="D11" s="67"/>
      <c r="E11" s="67"/>
      <c r="F11" s="113"/>
    </row>
    <row r="12" spans="2:6" ht="30" customHeight="1" x14ac:dyDescent="0.3">
      <c r="B12" s="103" t="s">
        <v>51</v>
      </c>
      <c r="C12" s="63" t="s">
        <v>42</v>
      </c>
      <c r="D12" s="64">
        <f>IFERROR(SMALL(VERİLER!AG3:AG52,1),0)</f>
        <v>1.5</v>
      </c>
      <c r="E12" s="64">
        <f>IFERROR(SMALL(VERİLER!AG3:AG52,2),0)</f>
        <v>1.5</v>
      </c>
      <c r="F12" s="113"/>
    </row>
    <row r="13" spans="2:6" ht="30" customHeight="1" x14ac:dyDescent="0.3">
      <c r="B13" s="103"/>
      <c r="C13" s="63" t="s">
        <v>49</v>
      </c>
      <c r="D13" s="64" t="str">
        <f>HLOOKUP(VERİLER!Y68,VERİLER!C63:AZ65,3,0)</f>
        <v>ALİ</v>
      </c>
      <c r="E13" s="64" t="str">
        <f ca="1">HLOOKUP(VERİLER!Y69,VERİLER!C63:AZ65,3,0)</f>
        <v>EMİR</v>
      </c>
      <c r="F13" s="114"/>
    </row>
    <row r="14" spans="2:6" ht="19.95" customHeight="1" x14ac:dyDescent="0.3">
      <c r="B14" s="106"/>
      <c r="C14" s="107"/>
      <c r="D14" s="107"/>
      <c r="E14" s="107"/>
      <c r="F14" s="108"/>
    </row>
    <row r="15" spans="2:6" ht="30" customHeight="1" thickBot="1" x14ac:dyDescent="0.35">
      <c r="B15" s="68" t="s">
        <v>53</v>
      </c>
      <c r="C15" s="69">
        <f>+VERİLER!AG53</f>
        <v>2.0550000000000002</v>
      </c>
      <c r="D15" s="101" t="s">
        <v>55</v>
      </c>
      <c r="E15" s="101"/>
      <c r="F15" s="102"/>
    </row>
    <row r="16" spans="2:6" ht="19.2" thickTop="1" x14ac:dyDescent="0.3"/>
  </sheetData>
  <sheetProtection algorithmName="SHA-512" hashValue="WSfA4ZmNtyr875pdfBFpxQp9VYAaV+R2AFPiZOz08+ZqkGhqKQWLIaD2nqZMcoKLfNX26pDYcC9bv8vB0Bk30g==" saltValue="swBwXY3qimdqNiA0Yac5Gw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abSelected="1" topLeftCell="B21" zoomScale="70" zoomScaleNormal="70" workbookViewId="0">
      <selection activeCell="N51" sqref="N51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1.9750000000000001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0</v>
      </c>
      <c r="N1" s="10">
        <f t="shared" si="0"/>
        <v>0</v>
      </c>
      <c r="O1" s="10">
        <f t="shared" si="0"/>
        <v>0</v>
      </c>
      <c r="P1" s="10">
        <f t="shared" si="0"/>
        <v>0</v>
      </c>
      <c r="Q1" s="10">
        <f t="shared" si="0"/>
        <v>0</v>
      </c>
      <c r="R1" s="10">
        <f t="shared" si="0"/>
        <v>0</v>
      </c>
      <c r="S1" s="10">
        <f t="shared" si="0"/>
        <v>0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57</v>
      </c>
      <c r="D2" s="93" t="s">
        <v>58</v>
      </c>
      <c r="E2" s="70" t="s">
        <v>59</v>
      </c>
      <c r="F2" s="70" t="s">
        <v>60</v>
      </c>
      <c r="G2" s="93" t="s">
        <v>61</v>
      </c>
      <c r="H2" s="70" t="s">
        <v>62</v>
      </c>
      <c r="I2" s="70" t="s">
        <v>63</v>
      </c>
      <c r="J2" s="70" t="s">
        <v>64</v>
      </c>
      <c r="K2" s="70" t="s">
        <v>65</v>
      </c>
      <c r="L2" s="70" t="s">
        <v>66</v>
      </c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1.5</v>
      </c>
      <c r="B3" s="75" t="s">
        <v>0</v>
      </c>
      <c r="C3" s="76">
        <v>2</v>
      </c>
      <c r="D3" s="77">
        <v>3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88">
        <f t="shared" ref="AG3:AG49" si="1">IFERROR(AVERAGE(C3:AF3)," ")</f>
        <v>1.5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1.9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88">
        <f t="shared" si="1"/>
        <v>1.9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1.7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88">
        <f t="shared" si="1"/>
        <v>1.7</v>
      </c>
      <c r="AH5" s="89" t="str">
        <f t="shared" si="3"/>
        <v>Geliştirilmeli</v>
      </c>
      <c r="AI5" s="3"/>
      <c r="AJ5" s="3"/>
      <c r="AK5" s="20"/>
      <c r="AL5" s="21"/>
    </row>
    <row r="6" spans="1:38" ht="15" customHeight="1" x14ac:dyDescent="0.3">
      <c r="A6" s="16">
        <f t="shared" si="2"/>
        <v>1.5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88">
        <f t="shared" si="1"/>
        <v>1.5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88">
        <f t="shared" si="1"/>
        <v>1.8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1.9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88">
        <f t="shared" si="1"/>
        <v>1.9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1.5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88">
        <f t="shared" si="1"/>
        <v>1.5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1.9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88">
        <f t="shared" si="1"/>
        <v>1.9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2.4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88">
        <f t="shared" si="1"/>
        <v>2.4</v>
      </c>
      <c r="AH11" s="89" t="str">
        <f t="shared" si="3"/>
        <v>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2.8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88">
        <f t="shared" si="1"/>
        <v>2.8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2.1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88">
        <f t="shared" si="1"/>
        <v>2.1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1.9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88">
        <f t="shared" si="1"/>
        <v>1.9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1.6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88">
        <f t="shared" si="1"/>
        <v>1.6</v>
      </c>
      <c r="AH15" s="89" t="str">
        <f t="shared" si="3"/>
        <v>Geliştirilmeli</v>
      </c>
      <c r="AI15" s="3"/>
      <c r="AJ15" s="3"/>
      <c r="AK15" s="20"/>
      <c r="AL15" s="21"/>
    </row>
    <row r="16" spans="1:38" ht="15" customHeight="1" x14ac:dyDescent="0.3">
      <c r="A16" s="16">
        <f t="shared" si="2"/>
        <v>1.7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88">
        <f t="shared" si="1"/>
        <v>1.7</v>
      </c>
      <c r="AH16" s="89" t="str">
        <f t="shared" si="3"/>
        <v>Geliştirilmeli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2.2999999999999998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88">
        <f t="shared" si="1"/>
        <v>2.2999999999999998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2.1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88">
        <f t="shared" si="1"/>
        <v>2.1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1.7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88">
        <f t="shared" si="1"/>
        <v>1.7</v>
      </c>
      <c r="AH19" s="89" t="str">
        <f t="shared" si="3"/>
        <v>Geliştirilmeli</v>
      </c>
      <c r="AI19" s="3"/>
      <c r="AJ19" s="3"/>
      <c r="AK19" s="20"/>
      <c r="AL19" s="21"/>
    </row>
    <row r="20" spans="1:38" ht="15" customHeight="1" x14ac:dyDescent="0.3">
      <c r="A20" s="16">
        <f t="shared" si="2"/>
        <v>2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88">
        <f t="shared" si="1"/>
        <v>2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2.7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88">
        <f t="shared" si="1"/>
        <v>2.7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2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88">
        <f t="shared" si="1"/>
        <v>2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1.9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88">
        <f t="shared" si="1"/>
        <v>1.9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2.7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88">
        <f t="shared" si="1"/>
        <v>2.7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2.1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88">
        <f t="shared" si="1"/>
        <v>2.1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1.6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88">
        <f t="shared" si="1"/>
        <v>1.6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1.8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88">
        <f t="shared" si="1"/>
        <v>1.8</v>
      </c>
      <c r="AH27" s="89" t="str">
        <f t="shared" si="3"/>
        <v>İyi</v>
      </c>
      <c r="AI27" s="3"/>
      <c r="AJ27" s="3"/>
      <c r="AK27" s="20"/>
      <c r="AL27" s="21"/>
    </row>
    <row r="28" spans="1:38" ht="15" customHeight="1" x14ac:dyDescent="0.3">
      <c r="A28" s="16">
        <f t="shared" si="2"/>
        <v>2.2999999999999998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88">
        <f t="shared" si="1"/>
        <v>2.2999999999999998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88">
        <f t="shared" si="1"/>
        <v>1.8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1.8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88">
        <f t="shared" si="1"/>
        <v>1.8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2.5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88">
        <f t="shared" si="1"/>
        <v>2.5</v>
      </c>
      <c r="AH31" s="89" t="str">
        <f t="shared" si="3"/>
        <v>Çok 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2.7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88">
        <f t="shared" si="1"/>
        <v>2.7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2.6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88">
        <f t="shared" si="1"/>
        <v>2.6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2.5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88">
        <f t="shared" si="1"/>
        <v>2.5</v>
      </c>
      <c r="AH34" s="89" t="str">
        <f t="shared" si="3"/>
        <v>Çok 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88">
        <f t="shared" si="1"/>
        <v>2.6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88">
        <f t="shared" si="1"/>
        <v>2.6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2.2999999999999998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88">
        <f t="shared" si="1"/>
        <v>2.2999999999999998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2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88">
        <f t="shared" si="1"/>
        <v>2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1.9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88">
        <f t="shared" si="1"/>
        <v>1.9</v>
      </c>
      <c r="AH39" s="89" t="str">
        <f t="shared" si="3"/>
        <v>İyi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2.2000000000000002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88">
        <f t="shared" si="1"/>
        <v>2.2000000000000002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1.6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88">
        <f t="shared" si="1"/>
        <v>1.6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1.7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88">
        <f t="shared" si="1"/>
        <v>1.7</v>
      </c>
      <c r="AH42" s="89" t="str">
        <f t="shared" si="3"/>
        <v>Geliştirilmeli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A53" si="5">IFERROR(AVERAGE(D3:D52),0)</f>
        <v>1.9750000000000001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118">
        <f>IFERROR(AVERAGE(AG3:AG52),0)</f>
        <v>2.0550000000000002</v>
      </c>
      <c r="AH53" s="120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A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119"/>
      <c r="AH54" s="121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1.9750000000000001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0</v>
      </c>
      <c r="N57" s="29">
        <f t="shared" si="7"/>
        <v>0</v>
      </c>
      <c r="O57" s="29">
        <f t="shared" si="7"/>
        <v>0</v>
      </c>
      <c r="P57" s="29">
        <f t="shared" si="7"/>
        <v>0</v>
      </c>
      <c r="Q57" s="29">
        <f t="shared" si="7"/>
        <v>0</v>
      </c>
      <c r="R57" s="29">
        <f t="shared" si="7"/>
        <v>0</v>
      </c>
      <c r="S57" s="29">
        <f t="shared" si="7"/>
        <v>0</v>
      </c>
      <c r="T57" s="29">
        <f t="shared" si="7"/>
        <v>0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Mü.2.A.5. İstiklâl Marşı’nı anlamına uygun söyler.</v>
      </c>
      <c r="D58" s="34" t="str">
        <f t="shared" ref="D58:AF58" si="8">D2</f>
        <v>Mü.2.A.4. Belirli gün ve haftalarla ilgili müzik etkinliklerine katılır.</v>
      </c>
      <c r="E58" s="34" t="str">
        <f t="shared" si="8"/>
        <v>Mü.2.A.1. Ses ve nefes çalışmaları yapar.</v>
      </c>
      <c r="F58" s="34" t="str">
        <f t="shared" si="8"/>
        <v>Mü.2.B.1. Doğada duyduğu sesleri, gürlük özelliklerine göre farklı ses kaynakları kullanarak canlandırır.</v>
      </c>
      <c r="G58" s="34" t="str">
        <f t="shared" si="8"/>
        <v>Mü.2.B.2. Dağarcığındaki müzikleri anlamlarına uygun hız ve gürlükte söyler.</v>
      </c>
      <c r="H58" s="34" t="str">
        <f t="shared" si="8"/>
        <v>Mü.2.B.5. Duyduğu ince ve kalın sesleri ayırt eder.</v>
      </c>
      <c r="I58" s="34" t="str">
        <f t="shared" si="8"/>
        <v>Mü.2.A.3. Öğrendiği müzikleri birlikte seslendirir.</v>
      </c>
      <c r="J58" s="34" t="str">
        <f t="shared" si="8"/>
        <v>Mü.2.B.4. Konuşmalarında uzun ve kısa heceleri ayırt eder</v>
      </c>
      <c r="K58" s="34" t="str">
        <f t="shared" si="8"/>
        <v>Mü.2.B.3. Çevresinde kullanılan çalgıları tanır.</v>
      </c>
      <c r="L58" s="34" t="str">
        <f t="shared" si="8"/>
        <v>Mü.2.A.2. Vücudunu ritim çalgısı gibi kullanır.</v>
      </c>
      <c r="M58" s="34">
        <f t="shared" si="8"/>
        <v>0</v>
      </c>
      <c r="N58" s="34">
        <f t="shared" si="8"/>
        <v>0</v>
      </c>
      <c r="O58" s="34">
        <f t="shared" si="8"/>
        <v>0</v>
      </c>
      <c r="P58" s="34">
        <f t="shared" si="8"/>
        <v>0</v>
      </c>
      <c r="Q58" s="34">
        <f t="shared" si="8"/>
        <v>0</v>
      </c>
      <c r="R58" s="34">
        <f t="shared" si="8"/>
        <v>0</v>
      </c>
      <c r="S58" s="34">
        <f t="shared" si="8"/>
        <v>0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1.5</v>
      </c>
      <c r="D60" s="38">
        <f>+$AG$4</f>
        <v>1.9</v>
      </c>
      <c r="E60" s="38">
        <f>+$AG$5</f>
        <v>1.7</v>
      </c>
      <c r="F60" s="38">
        <f>+$AG$6</f>
        <v>1.5</v>
      </c>
      <c r="G60" s="38">
        <f>+$AG$7</f>
        <v>1.8</v>
      </c>
      <c r="H60" s="38">
        <f>+$AG$8</f>
        <v>1.9</v>
      </c>
      <c r="I60" s="38">
        <f>+$AG$9</f>
        <v>1.5</v>
      </c>
      <c r="J60" s="38">
        <f>+$AG$10</f>
        <v>1.9</v>
      </c>
      <c r="K60" s="38">
        <f>+$AG$11</f>
        <v>2.4</v>
      </c>
      <c r="L60" s="38">
        <f>+$AG$12</f>
        <v>2.8</v>
      </c>
      <c r="M60" s="38">
        <f>+$AG$13</f>
        <v>2.1</v>
      </c>
      <c r="N60" s="38">
        <f>+$AG$14</f>
        <v>1.9</v>
      </c>
      <c r="O60" s="38">
        <f>+$AG$15</f>
        <v>1.6</v>
      </c>
      <c r="P60" s="38">
        <f>+$AG$16</f>
        <v>1.7</v>
      </c>
      <c r="Q60" s="38">
        <f>+$AG$17</f>
        <v>2.2999999999999998</v>
      </c>
      <c r="R60" s="38">
        <f>+$AG$18</f>
        <v>2.1</v>
      </c>
      <c r="S60" s="38">
        <f>+$AG$19</f>
        <v>1.7</v>
      </c>
      <c r="T60" s="38">
        <f>+$AG$20</f>
        <v>2</v>
      </c>
      <c r="U60" s="38">
        <f>+$AG$21</f>
        <v>2.7</v>
      </c>
      <c r="V60" s="38">
        <f>+$AG$22</f>
        <v>2</v>
      </c>
      <c r="W60" s="38">
        <f>+$AG$23</f>
        <v>1.9</v>
      </c>
      <c r="X60" s="38">
        <f>+$AG$24</f>
        <v>2.7</v>
      </c>
      <c r="Y60" s="38">
        <f>+$AG$25</f>
        <v>2.1</v>
      </c>
      <c r="Z60" s="38">
        <f>+$AG$26</f>
        <v>1.6</v>
      </c>
      <c r="AA60" s="38">
        <f>+$AG$27</f>
        <v>1.8</v>
      </c>
      <c r="AB60" s="38">
        <f>+$AG$28</f>
        <v>2.2999999999999998</v>
      </c>
      <c r="AC60" s="38">
        <f>+$AG$29</f>
        <v>1.8</v>
      </c>
      <c r="AD60" s="38">
        <f>+$AG$30</f>
        <v>1.8</v>
      </c>
      <c r="AE60" s="38">
        <f>+$AG$31</f>
        <v>2.5</v>
      </c>
      <c r="AF60" s="38">
        <f>+$AG$32</f>
        <v>2.7</v>
      </c>
      <c r="AG60" s="38">
        <f>+$AG$33</f>
        <v>2.6</v>
      </c>
      <c r="AH60" s="38">
        <f>+$AG$34</f>
        <v>2.5</v>
      </c>
      <c r="AI60" s="38">
        <f>+$AG$35</f>
        <v>2.6</v>
      </c>
      <c r="AJ60" s="38">
        <f>+$AG$36</f>
        <v>2.6</v>
      </c>
      <c r="AK60" s="38">
        <f>+$AG$37</f>
        <v>2.2999999999999998</v>
      </c>
      <c r="AL60" s="38">
        <f>+$AG$38</f>
        <v>2</v>
      </c>
      <c r="AM60" s="38">
        <f>+$AG$39</f>
        <v>1.9</v>
      </c>
      <c r="AN60" s="38">
        <f>+$AG$40</f>
        <v>2.2000000000000002</v>
      </c>
      <c r="AO60" s="38">
        <f>+$AG$41</f>
        <v>1.6</v>
      </c>
      <c r="AP60" s="38">
        <f>+$AG$42</f>
        <v>1.7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1.5</v>
      </c>
      <c r="D64" s="46">
        <f>AG4</f>
        <v>1.9</v>
      </c>
      <c r="E64" s="46">
        <f>AG5</f>
        <v>1.7</v>
      </c>
      <c r="F64" s="46">
        <f>AG6</f>
        <v>1.5</v>
      </c>
      <c r="G64" s="46">
        <f>AG7</f>
        <v>1.8</v>
      </c>
      <c r="H64" s="46">
        <f>AG8</f>
        <v>1.9</v>
      </c>
      <c r="I64" s="46">
        <f>AG9</f>
        <v>1.5</v>
      </c>
      <c r="J64" s="46">
        <f>AG10</f>
        <v>1.9</v>
      </c>
      <c r="K64" s="46">
        <f>AG11</f>
        <v>2.4</v>
      </c>
      <c r="L64" s="46">
        <f>AG12</f>
        <v>2.8</v>
      </c>
      <c r="M64" s="46">
        <f>AG13</f>
        <v>2.1</v>
      </c>
      <c r="N64" s="46">
        <f>AG14</f>
        <v>1.9</v>
      </c>
      <c r="O64" s="46">
        <f>AG15</f>
        <v>1.6</v>
      </c>
      <c r="P64" s="46">
        <f>AG16</f>
        <v>1.7</v>
      </c>
      <c r="Q64" s="46">
        <f>AG17</f>
        <v>2.2999999999999998</v>
      </c>
      <c r="R64" s="46">
        <f>AG18</f>
        <v>2.1</v>
      </c>
      <c r="S64" s="46">
        <f>AG19</f>
        <v>1.7</v>
      </c>
      <c r="T64" s="46">
        <f>AG20</f>
        <v>2</v>
      </c>
      <c r="U64" s="46">
        <f>AG21</f>
        <v>2.7</v>
      </c>
      <c r="V64" s="46">
        <f>AG22</f>
        <v>2</v>
      </c>
      <c r="W64" s="46">
        <f>AG23</f>
        <v>1.9</v>
      </c>
      <c r="X64" s="46">
        <f>AG24</f>
        <v>2.7</v>
      </c>
      <c r="Y64" s="46">
        <f>AG25</f>
        <v>2.1</v>
      </c>
      <c r="Z64" s="46">
        <f>AG26</f>
        <v>1.6</v>
      </c>
      <c r="AA64" s="46">
        <f>AG27</f>
        <v>1.8</v>
      </c>
      <c r="AB64" s="46">
        <f>AG28</f>
        <v>2.2999999999999998</v>
      </c>
      <c r="AC64" s="46">
        <f>AG29</f>
        <v>1.8</v>
      </c>
      <c r="AD64" s="46">
        <f>AG30</f>
        <v>1.8</v>
      </c>
      <c r="AE64" s="46">
        <f>AG31</f>
        <v>2.5</v>
      </c>
      <c r="AF64" s="46">
        <f>AG32</f>
        <v>2.7</v>
      </c>
      <c r="AG64" s="47">
        <f>AG33</f>
        <v>2.6</v>
      </c>
      <c r="AH64" s="47">
        <f>AG34</f>
        <v>2.5</v>
      </c>
      <c r="AI64" s="47">
        <f>AG35</f>
        <v>2.6</v>
      </c>
      <c r="AJ64" s="47">
        <f>AG36</f>
        <v>2.6</v>
      </c>
      <c r="AK64" s="47">
        <f>AG37</f>
        <v>2.2999999999999998</v>
      </c>
      <c r="AL64" s="47">
        <f>AG38</f>
        <v>2</v>
      </c>
      <c r="AM64" s="47">
        <f>AG39</f>
        <v>1.9</v>
      </c>
      <c r="AN64" s="47">
        <f>AG40</f>
        <v>2.2000000000000002</v>
      </c>
      <c r="AO64" s="47">
        <f>AG41</f>
        <v>1.6</v>
      </c>
      <c r="AP64" s="47">
        <f>AG42</f>
        <v>1.7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5</v>
      </c>
      <c r="K68" s="52">
        <f>J68</f>
        <v>5</v>
      </c>
      <c r="L68" s="51" t="e">
        <f ca="1">HLOOKUP(I68,OFFSET(C53,0,M68,4,30-M68),4,0)</f>
        <v>#N/A</v>
      </c>
      <c r="M68" s="53">
        <f>MATCH(I68,C53:AF53,0)</f>
        <v>5</v>
      </c>
      <c r="N68" s="32"/>
      <c r="O68" s="32"/>
      <c r="P68" s="32"/>
      <c r="Q68" s="50">
        <f>LARGE($AG$3:$AG$52,1)</f>
        <v>2.8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1.5</v>
      </c>
      <c r="X68" s="51">
        <f>MATCH(W68,C60:AZ60,0)</f>
        <v>1</v>
      </c>
      <c r="Y68" s="52">
        <f>X68</f>
        <v>1</v>
      </c>
      <c r="Z68" s="51">
        <f ca="1">HLOOKUP(W68,OFFSET(C60,0,AA68,4,50-AA68),4,0)</f>
        <v>4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2.15</v>
      </c>
      <c r="D69" s="55">
        <f t="shared" ref="D69:D70" si="9">MATCH(C69,$C$53:$AF$53,0)</f>
        <v>4</v>
      </c>
      <c r="E69" s="56">
        <f>IF(D68=D69,F68,D69)</f>
        <v>4</v>
      </c>
      <c r="F69" s="55">
        <f ca="1">HLOOKUP(C69,OFFSET(C53,0,G69,4,30-G69),4,0)</f>
        <v>9</v>
      </c>
      <c r="G69" s="43">
        <f>MATCH(C69,C53:AF53,0)</f>
        <v>4</v>
      </c>
      <c r="H69" s="32"/>
      <c r="I69" s="57">
        <f>SMALL($C$53:$AF$53,2)</f>
        <v>1.95</v>
      </c>
      <c r="J69" s="55">
        <f t="shared" ref="J69:J70" si="10">MATCH(I69,$C$53:$AF$53,0)</f>
        <v>10</v>
      </c>
      <c r="K69" s="56">
        <f>IF(J68=J69,L68,J69)</f>
        <v>10</v>
      </c>
      <c r="L69" s="55" t="e">
        <f ca="1">HLOOKUP(I69,OFFSET(C53,0,M69,4,30-M69),4,0)</f>
        <v>#N/A</v>
      </c>
      <c r="M69" s="43">
        <f>MATCH(I69,C53:AF53,0)</f>
        <v>10</v>
      </c>
      <c r="N69" s="32"/>
      <c r="O69" s="32"/>
      <c r="P69" s="32"/>
      <c r="Q69" s="27">
        <f>LARGE($AG$3:$AG$52,2)</f>
        <v>2.7</v>
      </c>
      <c r="R69" s="55">
        <f>MATCH(Q69,C60:AZ60,0)</f>
        <v>19</v>
      </c>
      <c r="S69" s="56">
        <f>IF(R68=R69,T68,R69)</f>
        <v>19</v>
      </c>
      <c r="T69" s="55">
        <f ca="1">HLOOKUP(Q69,OFFSET(C60,0,U69,4,50-U69),4,0)</f>
        <v>22</v>
      </c>
      <c r="U69" s="43">
        <f>MATCH(Q69,AG3:AG52,0)</f>
        <v>19</v>
      </c>
      <c r="V69" s="32"/>
      <c r="W69" s="57">
        <f>SMALL($AG$3:$AG$52,2)</f>
        <v>1.5</v>
      </c>
      <c r="X69" s="55">
        <f>MATCH(W69,C60:AZ60,0)</f>
        <v>1</v>
      </c>
      <c r="Y69" s="56">
        <f ca="1">IF(X68=X69,Z68,X69)</f>
        <v>4</v>
      </c>
      <c r="Z69" s="55">
        <f ca="1">HLOOKUP(W69,OFFSET(C60,0,AA69,4,50-AA69),4,0)</f>
        <v>4</v>
      </c>
      <c r="AA69" s="43">
        <f>MATCH(W69,AG3:AG52,0)</f>
        <v>1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2.15</v>
      </c>
      <c r="D70" s="59">
        <f t="shared" si="9"/>
        <v>4</v>
      </c>
      <c r="E70" s="60">
        <f ca="1">IF(D69=D70,F69,D70)</f>
        <v>9</v>
      </c>
      <c r="F70" s="59">
        <f ca="1">HLOOKUP(C70,OFFSET(C53,0,G70,4,30-G70),4,0)</f>
        <v>9</v>
      </c>
      <c r="G70" s="49">
        <f>MATCH(C70,C53:AF53,0)</f>
        <v>4</v>
      </c>
      <c r="H70" s="32"/>
      <c r="I70" s="61">
        <f>SMALL($C$53:$AF$53,3)</f>
        <v>1.9750000000000001</v>
      </c>
      <c r="J70" s="59">
        <f t="shared" si="10"/>
        <v>2</v>
      </c>
      <c r="K70" s="60">
        <f>IF(J69=J70,L69,J70)</f>
        <v>2</v>
      </c>
      <c r="L70" s="59">
        <f ca="1">HLOOKUP(I70,OFFSET(C53,0,M70,4,30-M70),4,0)</f>
        <v>8</v>
      </c>
      <c r="M70" s="49">
        <f>MATCH(I70,C53:AF53,0)</f>
        <v>2</v>
      </c>
      <c r="N70" s="32"/>
      <c r="O70" s="32"/>
      <c r="P70" s="32"/>
      <c r="Q70" s="58">
        <f>LARGE($AG$3:$AG$52,3)</f>
        <v>2.7</v>
      </c>
      <c r="R70" s="59">
        <f>MATCH(Q70,C60:AZ60,0)</f>
        <v>19</v>
      </c>
      <c r="S70" s="60">
        <f ca="1">IF(R69=R70,T69,R70)</f>
        <v>22</v>
      </c>
      <c r="T70" s="59">
        <f ca="1">HLOOKUP(Q70,OFFSET(C60,0,U70,4,50-U70),4,0)</f>
        <v>22</v>
      </c>
      <c r="U70" s="49">
        <f>MATCH(Q70,AG3:AG52,0)</f>
        <v>19</v>
      </c>
      <c r="V70" s="32"/>
      <c r="W70" s="61">
        <f>SMALL($AG$3:$AG$52,3)</f>
        <v>1.5</v>
      </c>
      <c r="X70" s="59">
        <f>MATCH(W70,C60:AZ60,0)</f>
        <v>1</v>
      </c>
      <c r="Y70" s="60">
        <f ca="1">IF(X69=X70,Z69,X70)</f>
        <v>4</v>
      </c>
      <c r="Z70" s="59">
        <f ca="1">HLOOKUP(W70,OFFSET(C60,0,AA70,4,50-AA70),4,0)</f>
        <v>4</v>
      </c>
      <c r="AA70" s="49">
        <f>MATCH(W70,AG3:AG52,0)</f>
        <v>1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COeBWy9quk9vUAmUzqMkWl7myREGmzrLhWepBgBaxafWkfMYF5l/pUEIV5R8zICOWVDWgAQb61bPjMFsDd58+A==" saltValue="j9czY4evFG/t/UOJpMRncg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sinoplu</cp:lastModifiedBy>
  <cp:lastPrinted>2019-12-09T18:19:51Z</cp:lastPrinted>
  <dcterms:created xsi:type="dcterms:W3CDTF">2019-09-10T05:38:35Z</dcterms:created>
  <dcterms:modified xsi:type="dcterms:W3CDTF">2019-12-09T20:09:53Z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